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7890" yWindow="-135" windowWidth="19440" windowHeight="11700"/>
  </bookViews>
  <sheets>
    <sheet name="3º REP_FNDE ANALÍTICO PARA SITE" sheetId="10" r:id="rId1"/>
  </sheets>
  <definedNames>
    <definedName name="_xlnm._FilterDatabase" localSheetId="0" hidden="1">'3º REP_FNDE ANALÍTICO PARA SITE'!$A$9:$R$28</definedName>
    <definedName name="iDados" localSheetId="0">#REF!</definedName>
    <definedName name="iDados">#REF!</definedName>
    <definedName name="iDados_JA" localSheetId="0">#REF!</definedName>
    <definedName name="iDados_JA">#REF!</definedName>
    <definedName name="iDadosFNDE" localSheetId="0">#REF!</definedName>
    <definedName name="iDadosFNDE">#REF!</definedName>
    <definedName name="iMaisEd" localSheetId="0">#REF!</definedName>
    <definedName name="iMaisEd">#REF!</definedName>
    <definedName name="iParam" localSheetId="0">#REF!</definedName>
    <definedName name="iParam">#REF!</definedName>
    <definedName name="iRep1" localSheetId="0">#REF!</definedName>
    <definedName name="iRep1">#REF!</definedName>
    <definedName name="iRep2" localSheetId="0">#REF!</definedName>
    <definedName name="iRep2">#REF!</definedName>
    <definedName name="iTiposEst" localSheetId="0">#REF!</definedName>
    <definedName name="iTiposEst">#REF!</definedName>
    <definedName name="Z_2BB5ABA8_D94C_4410_86EA_9DC1352FDBF3_.wvu.FilterData" localSheetId="0" hidden="1">'3º REP_FNDE ANALÍTICO PARA SITE'!$A$9:$R$28</definedName>
  </definedNames>
  <calcPr calcId="145621"/>
</workbook>
</file>

<file path=xl/calcChain.xml><?xml version="1.0" encoding="utf-8"?>
<calcChain xmlns="http://schemas.openxmlformats.org/spreadsheetml/2006/main">
  <c r="R6" i="10" l="1"/>
  <c r="N6" i="10"/>
  <c r="M6" i="10"/>
  <c r="L6" i="10"/>
  <c r="K6" i="10"/>
  <c r="J6" i="10"/>
  <c r="I6" i="10"/>
  <c r="H6" i="10"/>
  <c r="G6" i="10"/>
  <c r="F6" i="10"/>
  <c r="E6" i="10"/>
  <c r="C27" i="10"/>
  <c r="B16" i="10"/>
  <c r="B21" i="10"/>
  <c r="D20" i="10"/>
  <c r="A20" i="10"/>
  <c r="L9" i="10"/>
  <c r="D28" i="10"/>
  <c r="N9" i="10"/>
  <c r="B11" i="10"/>
  <c r="D21" i="10"/>
  <c r="B14" i="10"/>
  <c r="D17" i="10"/>
  <c r="C26" i="10"/>
  <c r="D13" i="10"/>
  <c r="C20" i="10"/>
  <c r="A15" i="10"/>
  <c r="A10" i="10"/>
  <c r="A19" i="10"/>
  <c r="C23" i="10"/>
  <c r="A16" i="10"/>
  <c r="A13" i="10"/>
  <c r="A18" i="10"/>
  <c r="A12" i="10"/>
  <c r="B17" i="10"/>
  <c r="B22" i="10"/>
  <c r="C25" i="10"/>
  <c r="B9" i="10"/>
  <c r="B25" i="10"/>
  <c r="C9" i="10"/>
  <c r="C11" i="10"/>
  <c r="O9" i="10"/>
  <c r="B20" i="10"/>
  <c r="C15" i="10"/>
  <c r="D11" i="10"/>
  <c r="A23" i="10"/>
  <c r="C18" i="10"/>
  <c r="D14" i="10"/>
  <c r="M9" i="10"/>
  <c r="D18" i="10"/>
  <c r="B19" i="10"/>
  <c r="D23" i="10"/>
  <c r="D9" i="10"/>
  <c r="A27" i="10"/>
  <c r="A26" i="10"/>
  <c r="D16" i="10"/>
  <c r="B23" i="10"/>
  <c r="D22" i="10"/>
  <c r="A24" i="10"/>
  <c r="B18" i="10"/>
  <c r="C19" i="10"/>
  <c r="B13" i="10"/>
  <c r="G9" i="10"/>
  <c r="C22" i="10"/>
  <c r="K9" i="10"/>
  <c r="C21" i="10"/>
  <c r="A9" i="10"/>
  <c r="Q9" i="10"/>
  <c r="B15" i="10"/>
  <c r="C13" i="10"/>
  <c r="C10" i="10"/>
  <c r="C28" i="10"/>
  <c r="A17" i="10"/>
  <c r="D26" i="10"/>
  <c r="F9" i="10"/>
  <c r="E9" i="10"/>
  <c r="D27" i="10"/>
  <c r="D15" i="10"/>
  <c r="A11" i="10"/>
  <c r="A28" i="10"/>
  <c r="D12" i="10"/>
  <c r="A25" i="10"/>
  <c r="D10" i="10"/>
  <c r="B28" i="10"/>
  <c r="H9" i="10"/>
  <c r="I9" i="10"/>
  <c r="P9" i="10"/>
  <c r="B12" i="10"/>
  <c r="B26" i="10"/>
  <c r="C17" i="10"/>
  <c r="D25" i="10"/>
  <c r="A14" i="10"/>
  <c r="J9" i="10"/>
  <c r="A22" i="10"/>
  <c r="D24" i="10"/>
  <c r="B27" i="10"/>
  <c r="B24" i="10"/>
  <c r="D19" i="10"/>
  <c r="C16" i="10"/>
  <c r="C24" i="10"/>
  <c r="B10" i="10"/>
  <c r="C14" i="10"/>
  <c r="C12" i="10"/>
  <c r="A21" i="10"/>
  <c r="C8" i="10" l="1"/>
</calcChain>
</file>

<file path=xl/sharedStrings.xml><?xml version="1.0" encoding="utf-8"?>
<sst xmlns="http://schemas.openxmlformats.org/spreadsheetml/2006/main" count="80" uniqueCount="46">
  <si>
    <t>CNPJ</t>
  </si>
  <si>
    <t>BANCO</t>
  </si>
  <si>
    <t>AGENCIA</t>
  </si>
  <si>
    <t>CONTA CORRENTE</t>
  </si>
  <si>
    <t>001</t>
  </si>
  <si>
    <t>23219X</t>
  </si>
  <si>
    <t>ED. INF. CRECHE</t>
  </si>
  <si>
    <t>ED. INF. PRÉ ESCOLA</t>
  </si>
  <si>
    <t>AEE</t>
  </si>
  <si>
    <t>INDíGENA</t>
  </si>
  <si>
    <t>EJA PARCIAL</t>
  </si>
  <si>
    <t xml:space="preserve">REGIONAL </t>
  </si>
  <si>
    <t>MUNICÍPIO</t>
  </si>
  <si>
    <t>ENSINO FUNDAMENTAL INTEGRAL</t>
  </si>
  <si>
    <t>ENSINO FUNDAMENTAL NORMAL</t>
  </si>
  <si>
    <t>ENSINO MEDIO INTEGRAL</t>
  </si>
  <si>
    <t>ENSINO MEDIO NORMAL</t>
  </si>
  <si>
    <t>QUILOMB. NORMAL</t>
  </si>
  <si>
    <t>VALOR DO REPASSE (em R$)</t>
  </si>
  <si>
    <t>Superintendência de Administração, Infraestrutura e Finanças</t>
  </si>
  <si>
    <t>Diretoria de Apoio às Escolas</t>
  </si>
  <si>
    <t>Núcleo de Alimentação</t>
  </si>
  <si>
    <t>3º REPASSE FNDE PNAE  - TOCANTINS  2019</t>
  </si>
  <si>
    <t>SUBTOTAIS:</t>
  </si>
  <si>
    <t>VALOR TOTAL</t>
  </si>
  <si>
    <t>0541</t>
  </si>
  <si>
    <t>231770</t>
  </si>
  <si>
    <t>94811</t>
  </si>
  <si>
    <t>232165</t>
  </si>
  <si>
    <t>232246</t>
  </si>
  <si>
    <t>232149</t>
  </si>
  <si>
    <t>232297</t>
  </si>
  <si>
    <t>3977</t>
  </si>
  <si>
    <t>102725</t>
  </si>
  <si>
    <t>109703</t>
  </si>
  <si>
    <t>232106</t>
  </si>
  <si>
    <t>231940</t>
  </si>
  <si>
    <t>56855</t>
  </si>
  <si>
    <t>231916</t>
  </si>
  <si>
    <t>178845</t>
  </si>
  <si>
    <t>178896</t>
  </si>
  <si>
    <t>4790</t>
  </si>
  <si>
    <t>232327</t>
  </si>
  <si>
    <t>232483</t>
  </si>
  <si>
    <t>113247</t>
  </si>
  <si>
    <t>113638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</si>
</sst>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</font>
    <font>
      <b/>
      <sz val="12"/>
      <name val="Arial"/>
    </font>
    <font>
      <b/>
      <sz val="14"/>
      <name val="Arial"/>
    </font>
    <font>
      <b/>
      <sz val="10"/>
      <name val="Arial"/>
    </font>
    <font>
      <b/>
      <sz val="8"/>
      <name val="Arial"/>
    </font>
    <font>
      <b/>
      <sz val="9"/>
      <name val="Arial"/>
    </font>
    <font>
      <b/>
      <sz val="11"/>
      <color rgb="FF000000"/>
      <name val="Calibri"/>
    </font>
    <font>
      <sz val="10"/>
      <name val="Arial"/>
    </font>
    <font>
      <sz val="10"/>
      <color rgb="FF000000"/>
      <name val="Arial"/>
    </font>
    <font>
      <b/>
      <sz val="12"/>
      <name val="Arial"/>
      <family val="2"/>
    </font>
    <font>
      <b/>
      <sz val="36"/>
      <name val="Arial"/>
      <family val="2"/>
    </font>
    <font>
      <b/>
      <sz val="36"/>
      <color rgb="FF000000"/>
      <name val="Arial"/>
      <family val="2"/>
    </font>
    <font>
      <b/>
      <sz val="12"/>
      <color rgb="FFFFFFFF"/>
      <name val="Arial"/>
    </font>
    <font>
      <b/>
      <sz val="10"/>
      <color rgb="FFCCCCCC"/>
      <name val="Arial"/>
    </font>
    <font>
      <b/>
      <sz val="10"/>
      <color rgb="FFFFFFFF"/>
      <name val="Arial"/>
    </font>
    <font>
      <sz val="6"/>
      <name val="Arial"/>
    </font>
  </fonts>
  <fills count="15">
    <fill>
      <patternFill patternType="none"/>
    </fill>
    <fill>
      <patternFill patternType="gray125"/>
    </fill>
    <fill>
      <patternFill patternType="solid">
        <fgColor rgb="FFD0E0E3"/>
        <bgColor rgb="FFD0E0E3"/>
      </patternFill>
    </fill>
    <fill>
      <patternFill patternType="solid">
        <fgColor rgb="FFEDE9CF"/>
        <bgColor rgb="FFEDE9CF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666666"/>
        <bgColor rgb="FF666666"/>
      </patternFill>
    </fill>
    <fill>
      <patternFill patternType="solid">
        <fgColor rgb="FFBDBDBD"/>
        <bgColor rgb="FFBDBDBD"/>
      </patternFill>
    </fill>
    <fill>
      <patternFill patternType="solid">
        <fgColor rgb="FF3D85C6"/>
        <bgColor rgb="FF3D85C6"/>
      </patternFill>
    </fill>
    <fill>
      <patternFill patternType="solid">
        <fgColor rgb="FF0C343D"/>
        <bgColor rgb="FF0C343D"/>
      </patternFill>
    </fill>
    <fill>
      <patternFill patternType="solid">
        <fgColor rgb="FFFFD966"/>
        <bgColor rgb="FFFFD966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3C78D8"/>
      </left>
      <right/>
      <top style="medium">
        <color rgb="FF3C78D8"/>
      </top>
      <bottom style="medium">
        <color rgb="FF3C78D8"/>
      </bottom>
      <diagonal/>
    </border>
  </borders>
  <cellStyleXfs count="6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12" fillId="0" borderId="0"/>
  </cellStyleXfs>
  <cellXfs count="50">
    <xf numFmtId="0" fontId="0" fillId="0" borderId="0" xfId="0"/>
    <xf numFmtId="0" fontId="12" fillId="0" borderId="0" xfId="5" applyFont="1" applyBorder="1" applyAlignment="1"/>
    <xf numFmtId="0" fontId="13" fillId="0" borderId="0" xfId="5" applyFont="1" applyFill="1" applyBorder="1" applyAlignment="1">
      <alignment horizontal="center" wrapText="1"/>
    </xf>
    <xf numFmtId="0" fontId="2" fillId="0" borderId="0" xfId="5" applyFont="1" applyFill="1" applyBorder="1"/>
    <xf numFmtId="0" fontId="14" fillId="0" borderId="0" xfId="5" applyFont="1" applyFill="1" applyBorder="1" applyAlignment="1">
      <alignment horizontal="left" vertical="center"/>
    </xf>
    <xf numFmtId="49" fontId="14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Alignment="1"/>
    <xf numFmtId="0" fontId="12" fillId="0" borderId="0" xfId="5" applyFont="1" applyAlignment="1"/>
    <xf numFmtId="0" fontId="5" fillId="4" borderId="0" xfId="5" applyFont="1" applyFill="1" applyAlignment="1">
      <alignment horizontal="center" wrapText="1"/>
    </xf>
    <xf numFmtId="0" fontId="5" fillId="5" borderId="1" xfId="5" applyFont="1" applyFill="1" applyBorder="1" applyAlignment="1">
      <alignment horizontal="center" vertical="center" wrapText="1"/>
    </xf>
    <xf numFmtId="4" fontId="7" fillId="6" borderId="1" xfId="5" applyNumberFormat="1" applyFont="1" applyFill="1" applyBorder="1" applyAlignment="1">
      <alignment horizontal="center" vertical="center" wrapText="1"/>
    </xf>
    <xf numFmtId="4" fontId="16" fillId="7" borderId="1" xfId="5" applyNumberFormat="1" applyFont="1" applyFill="1" applyBorder="1" applyAlignment="1">
      <alignment vertical="center"/>
    </xf>
    <xf numFmtId="0" fontId="5" fillId="0" borderId="0" xfId="5" applyFont="1" applyAlignment="1">
      <alignment horizontal="center" wrapText="1"/>
    </xf>
    <xf numFmtId="0" fontId="5" fillId="0" borderId="0" xfId="5" applyFont="1" applyBorder="1" applyAlignment="1">
      <alignment horizontal="center" wrapText="1"/>
    </xf>
    <xf numFmtId="0" fontId="17" fillId="0" borderId="0" xfId="5" applyFont="1" applyBorder="1" applyAlignment="1">
      <alignment horizontal="center" wrapText="1"/>
    </xf>
    <xf numFmtId="49" fontId="10" fillId="0" borderId="0" xfId="5" applyNumberFormat="1" applyFont="1" applyBorder="1" applyAlignment="1">
      <alignment horizontal="center" textRotation="90"/>
    </xf>
    <xf numFmtId="0" fontId="5" fillId="2" borderId="2" xfId="5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 wrapText="1"/>
    </xf>
    <xf numFmtId="0" fontId="6" fillId="2" borderId="7" xfId="5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49" fontId="10" fillId="8" borderId="1" xfId="5" applyNumberFormat="1" applyFont="1" applyFill="1" applyBorder="1" applyAlignment="1">
      <alignment horizontal="center" textRotation="90"/>
    </xf>
    <xf numFmtId="0" fontId="10" fillId="8" borderId="1" xfId="5" applyFont="1" applyFill="1" applyBorder="1" applyAlignment="1">
      <alignment horizontal="center" textRotation="90" wrapText="1"/>
    </xf>
    <xf numFmtId="0" fontId="18" fillId="9" borderId="1" xfId="5" applyFont="1" applyFill="1" applyBorder="1" applyAlignment="1">
      <alignment horizontal="center" wrapText="1"/>
    </xf>
    <xf numFmtId="0" fontId="19" fillId="10" borderId="4" xfId="5" applyFont="1" applyFill="1" applyBorder="1"/>
    <xf numFmtId="0" fontId="19" fillId="10" borderId="5" xfId="5" applyFont="1" applyFill="1" applyBorder="1" applyAlignment="1"/>
    <xf numFmtId="4" fontId="19" fillId="10" borderId="5" xfId="5" applyNumberFormat="1" applyFont="1" applyFill="1" applyBorder="1" applyAlignment="1"/>
    <xf numFmtId="49" fontId="19" fillId="10" borderId="5" xfId="5" applyNumberFormat="1" applyFont="1" applyFill="1" applyBorder="1" applyAlignment="1"/>
    <xf numFmtId="0" fontId="11" fillId="4" borderId="1" xfId="5" applyFont="1" applyFill="1" applyBorder="1" applyAlignment="1">
      <alignment vertical="center"/>
    </xf>
    <xf numFmtId="4" fontId="11" fillId="4" borderId="1" xfId="5" applyNumberFormat="1" applyFont="1" applyFill="1" applyBorder="1" applyAlignment="1">
      <alignment horizontal="center" vertical="center"/>
    </xf>
    <xf numFmtId="49" fontId="11" fillId="4" borderId="1" xfId="5" applyNumberFormat="1" applyFont="1" applyFill="1" applyBorder="1" applyAlignment="1">
      <alignment horizontal="center" vertical="center"/>
    </xf>
    <xf numFmtId="4" fontId="11" fillId="4" borderId="1" xfId="5" applyNumberFormat="1" applyFont="1" applyFill="1" applyBorder="1" applyAlignment="1">
      <alignment vertical="center"/>
    </xf>
    <xf numFmtId="0" fontId="12" fillId="0" borderId="0" xfId="5" applyFont="1" applyAlignment="1">
      <alignment vertical="center"/>
    </xf>
    <xf numFmtId="0" fontId="11" fillId="3" borderId="1" xfId="5" applyFont="1" applyFill="1" applyBorder="1" applyAlignment="1">
      <alignment vertical="center"/>
    </xf>
    <xf numFmtId="4" fontId="11" fillId="3" borderId="1" xfId="5" applyNumberFormat="1" applyFont="1" applyFill="1" applyBorder="1" applyAlignment="1">
      <alignment horizontal="center" vertical="center"/>
    </xf>
    <xf numFmtId="49" fontId="11" fillId="3" borderId="1" xfId="5" applyNumberFormat="1" applyFont="1" applyFill="1" applyBorder="1" applyAlignment="1">
      <alignment horizontal="center" vertical="center"/>
    </xf>
    <xf numFmtId="4" fontId="11" fillId="3" borderId="1" xfId="5" applyNumberFormat="1" applyFont="1" applyFill="1" applyBorder="1" applyAlignment="1">
      <alignment vertical="center"/>
    </xf>
    <xf numFmtId="0" fontId="7" fillId="11" borderId="1" xfId="5" applyFont="1" applyFill="1" applyBorder="1" applyAlignment="1">
      <alignment horizontal="center" vertical="center" wrapText="1"/>
    </xf>
    <xf numFmtId="0" fontId="8" fillId="3" borderId="1" xfId="5" applyFont="1" applyFill="1" applyBorder="1" applyAlignment="1">
      <alignment horizontal="center" vertical="center" wrapText="1"/>
    </xf>
    <xf numFmtId="0" fontId="7" fillId="12" borderId="1" xfId="5" applyFont="1" applyFill="1" applyBorder="1" applyAlignment="1">
      <alignment horizontal="center" vertical="center" wrapText="1"/>
    </xf>
    <xf numFmtId="0" fontId="9" fillId="3" borderId="1" xfId="5" applyFont="1" applyFill="1" applyBorder="1" applyAlignment="1">
      <alignment horizontal="center" vertical="center" wrapText="1"/>
    </xf>
    <xf numFmtId="0" fontId="7" fillId="5" borderId="1" xfId="5" applyFont="1" applyFill="1" applyBorder="1" applyAlignment="1">
      <alignment horizontal="center" vertical="center" wrapText="1"/>
    </xf>
    <xf numFmtId="0" fontId="8" fillId="13" borderId="1" xfId="5" applyFont="1" applyFill="1" applyBorder="1" applyAlignment="1">
      <alignment horizontal="center" vertical="center" wrapText="1"/>
    </xf>
    <xf numFmtId="0" fontId="8" fillId="14" borderId="1" xfId="5" applyFont="1" applyFill="1" applyBorder="1" applyAlignment="1">
      <alignment horizontal="center" vertical="center" wrapText="1"/>
    </xf>
    <xf numFmtId="2" fontId="19" fillId="10" borderId="5" xfId="5" applyNumberFormat="1" applyFont="1" applyFill="1" applyBorder="1" applyAlignment="1"/>
    <xf numFmtId="2" fontId="11" fillId="4" borderId="1" xfId="5" applyNumberFormat="1" applyFont="1" applyFill="1" applyBorder="1" applyAlignment="1">
      <alignment vertical="center"/>
    </xf>
    <xf numFmtId="2" fontId="11" fillId="3" borderId="1" xfId="5" applyNumberFormat="1" applyFont="1" applyFill="1" applyBorder="1" applyAlignment="1">
      <alignment vertical="center"/>
    </xf>
    <xf numFmtId="0" fontId="15" fillId="5" borderId="6" xfId="5" applyFont="1" applyFill="1" applyBorder="1" applyAlignment="1">
      <alignment horizontal="center" vertical="center"/>
    </xf>
    <xf numFmtId="0" fontId="15" fillId="5" borderId="0" xfId="5" applyFont="1" applyFill="1" applyBorder="1" applyAlignment="1">
      <alignment horizontal="center" vertical="center"/>
    </xf>
    <xf numFmtId="49" fontId="16" fillId="7" borderId="1" xfId="5" applyNumberFormat="1" applyFont="1" applyFill="1" applyBorder="1" applyAlignment="1">
      <alignment vertical="center"/>
    </xf>
    <xf numFmtId="0" fontId="11" fillId="0" borderId="1" xfId="5" applyFont="1" applyBorder="1"/>
  </cellXfs>
  <cellStyles count="6">
    <cellStyle name="Moeda 2" xfId="2"/>
    <cellStyle name="Moeda 3" xfId="4"/>
    <cellStyle name="Normal" xfId="0" builtinId="0"/>
    <cellStyle name="Normal 2" xfId="1"/>
    <cellStyle name="Normal 3" xfId="3"/>
    <cellStyle name="Normal 4" xfId="5"/>
  </cellStyles>
  <dxfs count="0"/>
  <tableStyles count="0" defaultTableStyle="TableStyleMedium9" defaultPivotStyle="PivotStyleLight16"/>
  <colors>
    <mruColors>
      <color rgb="FFB6D6AA"/>
      <color rgb="FF806FE7"/>
      <color rgb="FFBC8B00"/>
      <color rgb="FFFFE389"/>
      <color rgb="FFFFE69F"/>
      <color rgb="FFFFDA71"/>
      <color rgb="FFE5C5D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4991100</xdr:colOff>
      <xdr:row>0</xdr:row>
      <xdr:rowOff>142876</xdr:rowOff>
    </xdr:from>
    <xdr:ext cx="2181225" cy="704850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19950" y="142876"/>
          <a:ext cx="218122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142875</xdr:colOff>
      <xdr:row>0</xdr:row>
      <xdr:rowOff>171450</xdr:rowOff>
    </xdr:from>
    <xdr:ext cx="3333750" cy="790575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58400" y="171450"/>
          <a:ext cx="3333750" cy="7905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T28"/>
  <sheetViews>
    <sheetView showGridLines="0" tabSelected="1" topLeftCell="C1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style="7" customWidth="1"/>
    <col min="2" max="2" width="20.140625" style="7" customWidth="1"/>
    <col min="3" max="3" width="78.85546875" style="7" customWidth="1"/>
    <col min="4" max="4" width="16.5703125" style="7" customWidth="1"/>
    <col min="5" max="5" width="9.85546875" style="7" customWidth="1"/>
    <col min="6" max="6" width="10" style="7" customWidth="1"/>
    <col min="7" max="9" width="10.85546875" style="7" customWidth="1"/>
    <col min="10" max="10" width="10.42578125" style="7" customWidth="1"/>
    <col min="11" max="11" width="12.7109375" style="7" customWidth="1"/>
    <col min="12" max="13" width="10.5703125" style="7" customWidth="1"/>
    <col min="14" max="14" width="12.140625" style="7" customWidth="1"/>
    <col min="15" max="15" width="11.42578125" style="7" customWidth="1"/>
    <col min="16" max="16" width="9" style="7" customWidth="1"/>
    <col min="17" max="17" width="11" style="7" customWidth="1"/>
    <col min="18" max="18" width="14.42578125" style="7" customWidth="1"/>
    <col min="19" max="16384" width="14.42578125" style="7"/>
  </cols>
  <sheetData>
    <row r="1" spans="1:20" ht="24" customHeight="1" x14ac:dyDescent="0.25">
      <c r="A1" s="1" t="s">
        <v>19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4"/>
      <c r="S1" s="6"/>
      <c r="T1" s="6"/>
    </row>
    <row r="2" spans="1:20" ht="24" customHeight="1" x14ac:dyDescent="0.25">
      <c r="A2" s="1" t="s">
        <v>20</v>
      </c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4"/>
      <c r="S2" s="6"/>
      <c r="T2" s="6"/>
    </row>
    <row r="3" spans="1:20" ht="24" customHeight="1" x14ac:dyDescent="0.25">
      <c r="A3" s="1" t="s">
        <v>21</v>
      </c>
      <c r="B3" s="2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/>
      <c r="R3" s="4"/>
      <c r="S3" s="6"/>
      <c r="T3" s="6"/>
    </row>
    <row r="4" spans="1:20" ht="24" customHeight="1" x14ac:dyDescent="0.25">
      <c r="A4" s="2"/>
      <c r="B4" s="2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5"/>
      <c r="R4" s="4"/>
      <c r="S4" s="6"/>
      <c r="T4" s="6"/>
    </row>
    <row r="5" spans="1:20" ht="36.75" customHeight="1" x14ac:dyDescent="0.2">
      <c r="A5" s="46" t="s">
        <v>22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6"/>
      <c r="T5" s="6"/>
    </row>
    <row r="6" spans="1:20" ht="24" customHeight="1" x14ac:dyDescent="0.25">
      <c r="A6" s="8"/>
      <c r="B6" s="8"/>
      <c r="C6" s="8"/>
      <c r="D6" s="9" t="s">
        <v>23</v>
      </c>
      <c r="E6" s="10">
        <f t="shared" ref="E6:N6" si="0">SUBTOTAL(9,E10:E28)</f>
        <v>0</v>
      </c>
      <c r="F6" s="10">
        <f t="shared" si="0"/>
        <v>0</v>
      </c>
      <c r="G6" s="10">
        <f t="shared" si="0"/>
        <v>5285.7999999999902</v>
      </c>
      <c r="H6" s="10">
        <f t="shared" si="0"/>
        <v>20923.2</v>
      </c>
      <c r="I6" s="10">
        <f t="shared" si="0"/>
        <v>1303.7999999999979</v>
      </c>
      <c r="J6" s="10">
        <f t="shared" si="0"/>
        <v>1968.8</v>
      </c>
      <c r="K6" s="10">
        <f t="shared" si="0"/>
        <v>7199.9999999999991</v>
      </c>
      <c r="L6" s="10">
        <f t="shared" si="0"/>
        <v>0</v>
      </c>
      <c r="M6" s="10">
        <f t="shared" si="0"/>
        <v>0</v>
      </c>
      <c r="N6" s="10">
        <f t="shared" si="0"/>
        <v>3718.4</v>
      </c>
      <c r="O6" s="10"/>
      <c r="P6" s="48" t="s">
        <v>24</v>
      </c>
      <c r="Q6" s="49"/>
      <c r="R6" s="11">
        <f>SUM(R10:R28)</f>
        <v>40399.999999999985</v>
      </c>
    </row>
    <row r="7" spans="1:20" ht="19.5" customHeight="1" thickBot="1" x14ac:dyDescent="0.3">
      <c r="A7" s="12"/>
      <c r="B7" s="12"/>
      <c r="C7" s="12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5"/>
      <c r="R7" s="1"/>
    </row>
    <row r="8" spans="1:20" ht="54.75" customHeight="1" thickBot="1" x14ac:dyDescent="0.25">
      <c r="A8" s="16" t="s">
        <v>11</v>
      </c>
      <c r="B8" s="17" t="s">
        <v>12</v>
      </c>
      <c r="C8" s="18" t="str">
        <f ca="1">"UNIDADE EXECUTORA = " &amp; COUNTA(C10:C28)</f>
        <v>UNIDADE EXECUTORA = 19</v>
      </c>
      <c r="D8" s="19" t="s">
        <v>0</v>
      </c>
      <c r="E8" s="36" t="s">
        <v>6</v>
      </c>
      <c r="F8" s="36" t="s">
        <v>7</v>
      </c>
      <c r="G8" s="37" t="s">
        <v>13</v>
      </c>
      <c r="H8" s="37" t="s">
        <v>14</v>
      </c>
      <c r="I8" s="38" t="s">
        <v>8</v>
      </c>
      <c r="J8" s="39" t="s">
        <v>15</v>
      </c>
      <c r="K8" s="39" t="s">
        <v>16</v>
      </c>
      <c r="L8" s="40" t="s">
        <v>9</v>
      </c>
      <c r="M8" s="41" t="s">
        <v>17</v>
      </c>
      <c r="N8" s="42" t="s">
        <v>10</v>
      </c>
      <c r="O8" s="20" t="s">
        <v>1</v>
      </c>
      <c r="P8" s="20" t="s">
        <v>2</v>
      </c>
      <c r="Q8" s="21" t="s">
        <v>3</v>
      </c>
      <c r="R8" s="22" t="s">
        <v>18</v>
      </c>
    </row>
    <row r="9" spans="1:20" ht="14.25" customHeight="1" x14ac:dyDescent="0.2">
      <c r="A9" s="23" t="str">
        <f ca="1">IFERROR(__xludf.DUMMYFUNCTION("Query(iRep1,""SELECT A,B,C,D,E,F,G,H,M,N,O,Q,S,T,U,V,W"")"),"")</f>
        <v/>
      </c>
      <c r="B9" s="24" t="str">
        <f ca="1">IFERROR(__xludf.DUMMYFUNCTION("""COMPUTED_VALUE"""),"")</f>
        <v/>
      </c>
      <c r="C9" s="24" t="str">
        <f ca="1">IFERROR(__xludf.DUMMYFUNCTION("""COMPUTED_VALUE"""),"")</f>
        <v/>
      </c>
      <c r="D9" s="24" t="str">
        <f ca="1">IFERROR(__xludf.DUMMYFUNCTION("""COMPUTED_VALUE"""),"")</f>
        <v/>
      </c>
      <c r="E9" s="43" t="str">
        <f ca="1">IFERROR(__xludf.DUMMYFUNCTION("""COMPUTED_VALUE"""),"product(21.4())")</f>
        <v>product(21.4())</v>
      </c>
      <c r="F9" s="25" t="str">
        <f ca="1">IFERROR(__xludf.DUMMYFUNCTION("""COMPUTED_VALUE"""),"product(10.6())")</f>
        <v>product(10.6())</v>
      </c>
      <c r="G9" s="25" t="str">
        <f ca="1">IFERROR(__xludf.DUMMYFUNCTION("""COMPUTED_VALUE"""),"product(21.4())")</f>
        <v>product(21.4())</v>
      </c>
      <c r="H9" s="25" t="str">
        <f ca="1">IFERROR(__xludf.DUMMYFUNCTION("""COMPUTED_VALUE"""),"product(7.2())")</f>
        <v>product(7.2())</v>
      </c>
      <c r="I9" s="25" t="str">
        <f ca="1">IFERROR(__xludf.DUMMYFUNCTION("""COMPUTED_VALUE"""),"product(10.6())")</f>
        <v>product(10.6())</v>
      </c>
      <c r="J9" s="25" t="str">
        <f ca="1">IFERROR(__xludf.DUMMYFUNCTION("""COMPUTED_VALUE"""),"product(21.4())")</f>
        <v>product(21.4())</v>
      </c>
      <c r="K9" s="25" t="str">
        <f ca="1">IFERROR(__xludf.DUMMYFUNCTION("""COMPUTED_VALUE"""),"product(7.2())")</f>
        <v>product(7.2())</v>
      </c>
      <c r="L9" s="25" t="str">
        <f ca="1">IFERROR(__xludf.DUMMYFUNCTION("""COMPUTED_VALUE"""),"product(12.8())")</f>
        <v>product(12.8())</v>
      </c>
      <c r="M9" s="25" t="str">
        <f ca="1">IFERROR(__xludf.DUMMYFUNCTION("""COMPUTED_VALUE"""),"product(12.8())")</f>
        <v>product(12.8())</v>
      </c>
      <c r="N9" s="25" t="str">
        <f ca="1">IFERROR(__xludf.DUMMYFUNCTION("""COMPUTED_VALUE"""),"product(6.4())")</f>
        <v>product(6.4())</v>
      </c>
      <c r="O9" s="25" t="str">
        <f ca="1">IFERROR(__xludf.DUMMYFUNCTION("""COMPUTED_VALUE"""),"")</f>
        <v/>
      </c>
      <c r="P9" s="25" t="str">
        <f ca="1">IFERROR(__xludf.DUMMYFUNCTION("""COMPUTED_VALUE"""),"")</f>
        <v/>
      </c>
      <c r="Q9" s="26" t="str">
        <f ca="1">IFERROR(__xludf.DUMMYFUNCTION("""COMPUTED_VALUE"""),"")</f>
        <v/>
      </c>
      <c r="R9" s="25"/>
    </row>
    <row r="10" spans="1:20" s="31" customFormat="1" ht="20.100000000000001" customHeight="1" x14ac:dyDescent="0.2">
      <c r="A10" s="27" t="str">
        <f ca="1">IFERROR(__xludf.DUMMYFUNCTION("""COMPUTED_VALUE"""),"Arraias")</f>
        <v>Arraias</v>
      </c>
      <c r="B10" s="27" t="str">
        <f ca="1">IFERROR(__xludf.DUMMYFUNCTION("""COMPUTED_VALUE"""),"Arraias")</f>
        <v>Arraias</v>
      </c>
      <c r="C10" s="27" t="str">
        <f ca="1">IFERROR(__xludf.DUMMYFUNCTION("""COMPUTED_VALUE"""),"A. E. COM.COL EST PROFA. JOANA B. CORDEIRO")</f>
        <v>A. E. COM.COL EST PROFA. JOANA B. CORDEIRO</v>
      </c>
      <c r="D10" s="27" t="str">
        <f ca="1">IFERROR(__xludf.DUMMYFUNCTION("""COMPUTED_VALUE"""),"00922190000102")</f>
        <v>00922190000102</v>
      </c>
      <c r="E10" s="44">
        <v>0</v>
      </c>
      <c r="F10" s="30">
        <v>0</v>
      </c>
      <c r="G10" s="30">
        <v>0</v>
      </c>
      <c r="H10" s="30">
        <v>0</v>
      </c>
      <c r="I10" s="30">
        <v>84.8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28" t="s">
        <v>4</v>
      </c>
      <c r="P10" s="28" t="s">
        <v>25</v>
      </c>
      <c r="Q10" s="29" t="s">
        <v>26</v>
      </c>
      <c r="R10" s="30">
        <v>84.8</v>
      </c>
    </row>
    <row r="11" spans="1:20" s="31" customFormat="1" ht="20.100000000000001" customHeight="1" x14ac:dyDescent="0.2">
      <c r="A11" s="32" t="str">
        <f ca="1">IFERROR(__xludf.DUMMYFUNCTION("""COMPUTED_VALUE"""),"Arraias")</f>
        <v>Arraias</v>
      </c>
      <c r="B11" s="32" t="str">
        <f ca="1">IFERROR(__xludf.DUMMYFUNCTION("""COMPUTED_VALUE"""),"Arraias")</f>
        <v>Arraias</v>
      </c>
      <c r="C11" s="32" t="str">
        <f ca="1">IFERROR(__xludf.DUMMYFUNCTION("""COMPUTED_VALUE"""),"A.A. ESC. AGRÍCOLA DAVID AIRES FRANÇA")</f>
        <v>A.A. ESC. AGRÍCOLA DAVID AIRES FRANÇA</v>
      </c>
      <c r="D11" s="32" t="str">
        <f ca="1">IFERROR(__xludf.DUMMYFUNCTION("""COMPUTED_VALUE"""),"04302970000100")</f>
        <v>04302970000100</v>
      </c>
      <c r="E11" s="45">
        <v>0</v>
      </c>
      <c r="F11" s="35">
        <v>0</v>
      </c>
      <c r="G11" s="35">
        <v>492.2</v>
      </c>
      <c r="H11" s="35">
        <v>0</v>
      </c>
      <c r="I11" s="35">
        <v>31.799999999999901</v>
      </c>
      <c r="J11" s="35">
        <v>1968.8</v>
      </c>
      <c r="K11" s="35">
        <v>0</v>
      </c>
      <c r="L11" s="35">
        <v>0</v>
      </c>
      <c r="M11" s="35">
        <v>0</v>
      </c>
      <c r="N11" s="35">
        <v>0</v>
      </c>
      <c r="O11" s="33" t="s">
        <v>4</v>
      </c>
      <c r="P11" s="33" t="s">
        <v>25</v>
      </c>
      <c r="Q11" s="34" t="s">
        <v>27</v>
      </c>
      <c r="R11" s="35">
        <v>2492.7999999999997</v>
      </c>
    </row>
    <row r="12" spans="1:20" s="31" customFormat="1" ht="20.100000000000001" customHeight="1" x14ac:dyDescent="0.2">
      <c r="A12" s="27" t="str">
        <f ca="1">IFERROR(__xludf.DUMMYFUNCTION("""COMPUTED_VALUE"""),"Arraias")</f>
        <v>Arraias</v>
      </c>
      <c r="B12" s="27" t="str">
        <f ca="1">IFERROR(__xludf.DUMMYFUNCTION("""COMPUTED_VALUE"""),"Arraias")</f>
        <v>Arraias</v>
      </c>
      <c r="C12" s="27" t="str">
        <f ca="1">IFERROR(__xludf.DUMMYFUNCTION("""COMPUTED_VALUE"""),"A.A. ESCOL. DA ESC. EST. BRIGADEIRO FELIPE")</f>
        <v>A.A. ESCOL. DA ESC. EST. BRIGADEIRO FELIPE</v>
      </c>
      <c r="D12" s="27" t="str">
        <f ca="1">IFERROR(__xludf.DUMMYFUNCTION("""COMPUTED_VALUE"""),"01221149000163")</f>
        <v>01221149000163</v>
      </c>
      <c r="E12" s="44">
        <v>0</v>
      </c>
      <c r="F12" s="30">
        <v>0</v>
      </c>
      <c r="G12" s="30">
        <v>0</v>
      </c>
      <c r="H12" s="30">
        <v>1065.5999999999999</v>
      </c>
      <c r="I12" s="30">
        <v>159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28" t="s">
        <v>4</v>
      </c>
      <c r="P12" s="28" t="s">
        <v>25</v>
      </c>
      <c r="Q12" s="29" t="s">
        <v>28</v>
      </c>
      <c r="R12" s="30">
        <v>1224.5999999999999</v>
      </c>
    </row>
    <row r="13" spans="1:20" s="31" customFormat="1" ht="20.100000000000001" customHeight="1" x14ac:dyDescent="0.2">
      <c r="A13" s="32" t="str">
        <f ca="1">IFERROR(__xludf.DUMMYFUNCTION("""COMPUTED_VALUE"""),"Arraias")</f>
        <v>Arraias</v>
      </c>
      <c r="B13" s="32" t="str">
        <f ca="1">IFERROR(__xludf.DUMMYFUNCTION("""COMPUTED_VALUE"""),"Arraias")</f>
        <v>Arraias</v>
      </c>
      <c r="C13" s="32" t="str">
        <f ca="1">IFERROR(__xludf.DUMMYFUNCTION("""COMPUTED_VALUE"""),"ASS. APOIO ESC. EST. JACY ALVES DE BARROS")</f>
        <v>ASS. APOIO ESC. EST. JACY ALVES DE BARROS</v>
      </c>
      <c r="D13" s="32" t="str">
        <f ca="1">IFERROR(__xludf.DUMMYFUNCTION("""COMPUTED_VALUE"""),"01284634000186")</f>
        <v>01284634000186</v>
      </c>
      <c r="E13" s="45">
        <v>0</v>
      </c>
      <c r="F13" s="35">
        <v>0</v>
      </c>
      <c r="G13" s="35">
        <v>0</v>
      </c>
      <c r="H13" s="35">
        <v>2361.6</v>
      </c>
      <c r="I13" s="35">
        <v>42.4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3" t="s">
        <v>4</v>
      </c>
      <c r="P13" s="33" t="s">
        <v>25</v>
      </c>
      <c r="Q13" s="34" t="s">
        <v>29</v>
      </c>
      <c r="R13" s="35">
        <v>2404</v>
      </c>
    </row>
    <row r="14" spans="1:20" s="31" customFormat="1" ht="20.100000000000001" customHeight="1" x14ac:dyDescent="0.2">
      <c r="A14" s="27" t="str">
        <f ca="1">IFERROR(__xludf.DUMMYFUNCTION("""COMPUTED_VALUE"""),"Arraias")</f>
        <v>Arraias</v>
      </c>
      <c r="B14" s="27" t="str">
        <f ca="1">IFERROR(__xludf.DUMMYFUNCTION("""COMPUTED_VALUE"""),"Arraias")</f>
        <v>Arraias</v>
      </c>
      <c r="C14" s="27" t="str">
        <f ca="1">IFERROR(__xludf.DUMMYFUNCTION("""COMPUTED_VALUE"""),"A.A. ESC. EST.PROF.APOENAN DE A.TEIXEIRA")</f>
        <v>A.A. ESC. EST.PROF.APOENAN DE A.TEIXEIRA</v>
      </c>
      <c r="D14" s="27" t="str">
        <f ca="1">IFERROR(__xludf.DUMMYFUNCTION("""COMPUTED_VALUE"""),"01238730000198")</f>
        <v>01238730000198</v>
      </c>
      <c r="E14" s="44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28" t="s">
        <v>4</v>
      </c>
      <c r="P14" s="28" t="s">
        <v>25</v>
      </c>
      <c r="Q14" s="29" t="s">
        <v>30</v>
      </c>
      <c r="R14" s="30">
        <v>0</v>
      </c>
    </row>
    <row r="15" spans="1:20" s="31" customFormat="1" ht="20.100000000000001" customHeight="1" x14ac:dyDescent="0.2">
      <c r="A15" s="32" t="str">
        <f ca="1">IFERROR(__xludf.DUMMYFUNCTION("""COMPUTED_VALUE"""),"Arraias")</f>
        <v>Arraias</v>
      </c>
      <c r="B15" s="32" t="str">
        <f ca="1">IFERROR(__xludf.DUMMYFUNCTION("""COMPUTED_VALUE"""),"Arraias")</f>
        <v>Arraias</v>
      </c>
      <c r="C15" s="32" t="str">
        <f ca="1">IFERROR(__xludf.DUMMYFUNCTION("""COMPUTED_VALUE"""),"A.A. ESCOLA ESTADUAL CANABRAVA/ZULMIRA MAGALHÃES")</f>
        <v>A.A. ESCOLA ESTADUAL CANABRAVA/ZULMIRA MAGALHÃES</v>
      </c>
      <c r="D15" s="32" t="str">
        <f ca="1">IFERROR(__xludf.DUMMYFUNCTION("""COMPUTED_VALUE"""),"01284633000131")</f>
        <v>01284633000131</v>
      </c>
      <c r="E15" s="45">
        <v>0</v>
      </c>
      <c r="F15" s="35">
        <v>0</v>
      </c>
      <c r="G15" s="35">
        <v>0</v>
      </c>
      <c r="H15" s="35">
        <v>504</v>
      </c>
      <c r="I15" s="35">
        <v>127.19999999999899</v>
      </c>
      <c r="J15" s="35">
        <v>0</v>
      </c>
      <c r="K15" s="35">
        <v>367.2</v>
      </c>
      <c r="L15" s="35">
        <v>0</v>
      </c>
      <c r="M15" s="35">
        <v>0</v>
      </c>
      <c r="N15" s="35">
        <v>0</v>
      </c>
      <c r="O15" s="33" t="s">
        <v>4</v>
      </c>
      <c r="P15" s="33" t="s">
        <v>25</v>
      </c>
      <c r="Q15" s="34" t="s">
        <v>5</v>
      </c>
      <c r="R15" s="35">
        <v>998.39999999999895</v>
      </c>
    </row>
    <row r="16" spans="1:20" s="31" customFormat="1" ht="20.100000000000001" customHeight="1" x14ac:dyDescent="0.2">
      <c r="A16" s="27" t="str">
        <f ca="1">IFERROR(__xludf.DUMMYFUNCTION("""COMPUTED_VALUE"""),"Arraias")</f>
        <v>Arraias</v>
      </c>
      <c r="B16" s="27" t="str">
        <f ca="1">IFERROR(__xludf.DUMMYFUNCTION("""COMPUTED_VALUE"""),"Arraias")</f>
        <v>Arraias</v>
      </c>
      <c r="C16" s="27" t="str">
        <f ca="1">IFERROR(__xludf.DUMMYFUNCTION("""COMPUTED_VALUE"""),"A.A. ESCOLAR DA ESC. EST. SILVA DOURADO")</f>
        <v>A.A. ESCOLAR DA ESC. EST. SILVA DOURADO</v>
      </c>
      <c r="D16" s="27" t="str">
        <f ca="1">IFERROR(__xludf.DUMMYFUNCTION("""COMPUTED_VALUE"""),"01301519000172")</f>
        <v>01301519000172</v>
      </c>
      <c r="E16" s="44">
        <v>0</v>
      </c>
      <c r="F16" s="30">
        <v>0</v>
      </c>
      <c r="G16" s="30">
        <v>0</v>
      </c>
      <c r="H16" s="30">
        <v>2613.6</v>
      </c>
      <c r="I16" s="30">
        <v>84.8</v>
      </c>
      <c r="J16" s="30">
        <v>0</v>
      </c>
      <c r="K16" s="30">
        <v>0</v>
      </c>
      <c r="L16" s="30">
        <v>0</v>
      </c>
      <c r="M16" s="30">
        <v>0</v>
      </c>
      <c r="N16" s="30">
        <v>1561.6</v>
      </c>
      <c r="O16" s="28" t="s">
        <v>4</v>
      </c>
      <c r="P16" s="28" t="s">
        <v>25</v>
      </c>
      <c r="Q16" s="29" t="s">
        <v>31</v>
      </c>
      <c r="R16" s="30">
        <v>4260</v>
      </c>
    </row>
    <row r="17" spans="1:18" s="31" customFormat="1" ht="20.100000000000001" customHeight="1" x14ac:dyDescent="0.2">
      <c r="A17" s="32" t="str">
        <f ca="1">IFERROR(__xludf.DUMMYFUNCTION("""COMPUTED_VALUE"""),"Arraias")</f>
        <v>Arraias</v>
      </c>
      <c r="B17" s="32" t="str">
        <f ca="1">IFERROR(__xludf.DUMMYFUNCTION("""COMPUTED_VALUE"""),"Aurora do Tocantins")</f>
        <v>Aurora do Tocantins</v>
      </c>
      <c r="C17" s="32" t="str">
        <f ca="1">IFERROR(__xludf.DUMMYFUNCTION("""COMPUTED_VALUE"""),"A.A. A ESCOLA/COL. EST.PROF. RANULFA")</f>
        <v>A.A. A ESCOLA/COL. EST.PROF. RANULFA</v>
      </c>
      <c r="D17" s="32" t="str">
        <f ca="1">IFERROR(__xludf.DUMMYFUNCTION("""COMPUTED_VALUE"""),"01133691000164")</f>
        <v>01133691000164</v>
      </c>
      <c r="E17" s="45">
        <v>0</v>
      </c>
      <c r="F17" s="35">
        <v>0</v>
      </c>
      <c r="G17" s="35">
        <v>0</v>
      </c>
      <c r="H17" s="35">
        <v>1634.4</v>
      </c>
      <c r="I17" s="35">
        <v>74.2</v>
      </c>
      <c r="J17" s="35">
        <v>0</v>
      </c>
      <c r="K17" s="35">
        <v>1245.5999999999999</v>
      </c>
      <c r="L17" s="35">
        <v>0</v>
      </c>
      <c r="M17" s="35">
        <v>0</v>
      </c>
      <c r="N17" s="35">
        <v>0</v>
      </c>
      <c r="O17" s="33" t="s">
        <v>4</v>
      </c>
      <c r="P17" s="33" t="s">
        <v>32</v>
      </c>
      <c r="Q17" s="34" t="s">
        <v>33</v>
      </c>
      <c r="R17" s="35">
        <v>2954.2</v>
      </c>
    </row>
    <row r="18" spans="1:18" s="31" customFormat="1" ht="20.100000000000001" customHeight="1" x14ac:dyDescent="0.2">
      <c r="A18" s="27" t="str">
        <f ca="1">IFERROR(__xludf.DUMMYFUNCTION("""COMPUTED_VALUE"""),"Arraias")</f>
        <v>Arraias</v>
      </c>
      <c r="B18" s="27" t="str">
        <f ca="1">IFERROR(__xludf.DUMMYFUNCTION("""COMPUTED_VALUE"""),"Aurora do Tocantins")</f>
        <v>Aurora do Tocantins</v>
      </c>
      <c r="C18" s="27" t="str">
        <f ca="1">IFERROR(__xludf.DUMMYFUNCTION("""COMPUTED_VALUE"""),"ASS. APOIO ESCOLA ESTADUAL DONA INES")</f>
        <v>ASS. APOIO ESCOLA ESTADUAL DONA INES</v>
      </c>
      <c r="D18" s="27" t="str">
        <f ca="1">IFERROR(__xludf.DUMMYFUNCTION("""COMPUTED_VALUE"""),"01190419000116")</f>
        <v>01190419000116</v>
      </c>
      <c r="E18" s="44">
        <v>0</v>
      </c>
      <c r="F18" s="30">
        <v>0</v>
      </c>
      <c r="G18" s="30">
        <v>0</v>
      </c>
      <c r="H18" s="30">
        <v>612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28" t="s">
        <v>4</v>
      </c>
      <c r="P18" s="28" t="s">
        <v>32</v>
      </c>
      <c r="Q18" s="29" t="s">
        <v>34</v>
      </c>
      <c r="R18" s="30">
        <v>612</v>
      </c>
    </row>
    <row r="19" spans="1:18" s="31" customFormat="1" ht="20.100000000000001" customHeight="1" x14ac:dyDescent="0.2">
      <c r="A19" s="32" t="str">
        <f ca="1">IFERROR(__xludf.DUMMYFUNCTION("""COMPUTED_VALUE"""),"Arraias")</f>
        <v>Arraias</v>
      </c>
      <c r="B19" s="32" t="str">
        <f ca="1">IFERROR(__xludf.DUMMYFUNCTION("""COMPUTED_VALUE"""),"Combinado")</f>
        <v>Combinado</v>
      </c>
      <c r="C19" s="32" t="str">
        <f ca="1">IFERROR(__xludf.DUMMYFUNCTION("""COMPUTED_VALUE"""),"A.A. DO COL. E.JOAQUIM DE SENA E SILVA")</f>
        <v>A.A. DO COL. E.JOAQUIM DE SENA E SILVA</v>
      </c>
      <c r="D19" s="32" t="str">
        <f ca="1">IFERROR(__xludf.DUMMYFUNCTION("""COMPUTED_VALUE"""),"01230223000108")</f>
        <v>01230223000108</v>
      </c>
      <c r="E19" s="4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1533.6</v>
      </c>
      <c r="L19" s="35">
        <v>0</v>
      </c>
      <c r="M19" s="35">
        <v>0</v>
      </c>
      <c r="N19" s="35">
        <v>0</v>
      </c>
      <c r="O19" s="33" t="s">
        <v>4</v>
      </c>
      <c r="P19" s="33" t="s">
        <v>32</v>
      </c>
      <c r="Q19" s="34" t="s">
        <v>35</v>
      </c>
      <c r="R19" s="35">
        <v>1533.6</v>
      </c>
    </row>
    <row r="20" spans="1:18" s="31" customFormat="1" ht="20.100000000000001" customHeight="1" x14ac:dyDescent="0.2">
      <c r="A20" s="27" t="str">
        <f ca="1">IFERROR(__xludf.DUMMYFUNCTION("""COMPUTED_VALUE"""),"Arraias")</f>
        <v>Arraias</v>
      </c>
      <c r="B20" s="27" t="str">
        <f ca="1">IFERROR(__xludf.DUMMYFUNCTION("""COMPUTED_VALUE"""),"Combinado")</f>
        <v>Combinado</v>
      </c>
      <c r="C20" s="27" t="str">
        <f ca="1">IFERROR(__xludf.DUMMYFUNCTION("""COMPUTED_VALUE"""),"A.A. DA ESCOLA ESTADUAL COMBINADO")</f>
        <v>A.A. DA ESCOLA ESTADUAL COMBINADO</v>
      </c>
      <c r="D20" s="27" t="str">
        <f ca="1">IFERROR(__xludf.DUMMYFUNCTION("""COMPUTED_VALUE"""),"01136003000110")</f>
        <v>01136003000110</v>
      </c>
      <c r="E20" s="44">
        <v>0</v>
      </c>
      <c r="F20" s="30">
        <v>0</v>
      </c>
      <c r="G20" s="30">
        <v>4793.5999999999904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28" t="s">
        <v>4</v>
      </c>
      <c r="P20" s="28" t="s">
        <v>32</v>
      </c>
      <c r="Q20" s="29" t="s">
        <v>36</v>
      </c>
      <c r="R20" s="30">
        <v>4793.5999999999904</v>
      </c>
    </row>
    <row r="21" spans="1:18" s="31" customFormat="1" ht="20.100000000000001" customHeight="1" x14ac:dyDescent="0.2">
      <c r="A21" s="32" t="str">
        <f ca="1">IFERROR(__xludf.DUMMYFUNCTION("""COMPUTED_VALUE"""),"Arraias")</f>
        <v>Arraias</v>
      </c>
      <c r="B21" s="32" t="str">
        <f ca="1">IFERROR(__xludf.DUMMYFUNCTION("""COMPUTED_VALUE"""),"Combinado")</f>
        <v>Combinado</v>
      </c>
      <c r="C21" s="32" t="str">
        <f ca="1">IFERROR(__xludf.DUMMYFUNCTION("""COMPUTED_VALUE"""),"A.A. ESC. EST. AUGUSTA VAZ DOS S.TEIXEIRA")</f>
        <v>A.A. ESC. EST. AUGUSTA VAZ DOS S.TEIXEIRA</v>
      </c>
      <c r="D21" s="32" t="str">
        <f ca="1">IFERROR(__xludf.DUMMYFUNCTION("""COMPUTED_VALUE"""),"01186458000140")</f>
        <v>01186458000140</v>
      </c>
      <c r="E21" s="45">
        <v>0</v>
      </c>
      <c r="F21" s="35">
        <v>0</v>
      </c>
      <c r="G21" s="35">
        <v>0</v>
      </c>
      <c r="H21" s="35">
        <v>2052</v>
      </c>
      <c r="I21" s="35">
        <v>243.79999999999899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3" t="s">
        <v>4</v>
      </c>
      <c r="P21" s="33" t="s">
        <v>32</v>
      </c>
      <c r="Q21" s="34" t="s">
        <v>37</v>
      </c>
      <c r="R21" s="35">
        <v>2295.7999999999988</v>
      </c>
    </row>
    <row r="22" spans="1:18" s="31" customFormat="1" ht="20.100000000000001" customHeight="1" x14ac:dyDescent="0.2">
      <c r="A22" s="27" t="str">
        <f ca="1">IFERROR(__xludf.DUMMYFUNCTION("""COMPUTED_VALUE"""),"Arraias")</f>
        <v>Arraias</v>
      </c>
      <c r="B22" s="27" t="str">
        <f ca="1">IFERROR(__xludf.DUMMYFUNCTION("""COMPUTED_VALUE"""),"Lavandeira")</f>
        <v>Lavandeira</v>
      </c>
      <c r="C22" s="27" t="str">
        <f ca="1">IFERROR(__xludf.DUMMYFUNCTION("""COMPUTED_VALUE"""),"ASSOC. DE APOIO ESC. EST. LAVANDEIRA")</f>
        <v>ASSOC. DE APOIO ESC. EST. LAVANDEIRA</v>
      </c>
      <c r="D22" s="27" t="str">
        <f ca="1">IFERROR(__xludf.DUMMYFUNCTION("""COMPUTED_VALUE"""),"01136024000135")</f>
        <v>01136024000135</v>
      </c>
      <c r="E22" s="44">
        <v>0</v>
      </c>
      <c r="F22" s="30">
        <v>0</v>
      </c>
      <c r="G22" s="30">
        <v>0</v>
      </c>
      <c r="H22" s="30">
        <v>367.2</v>
      </c>
      <c r="I22" s="30">
        <v>159</v>
      </c>
      <c r="J22" s="30">
        <v>0</v>
      </c>
      <c r="K22" s="30">
        <v>633.6</v>
      </c>
      <c r="L22" s="30">
        <v>0</v>
      </c>
      <c r="M22" s="30">
        <v>0</v>
      </c>
      <c r="N22" s="30">
        <v>0</v>
      </c>
      <c r="O22" s="28" t="s">
        <v>4</v>
      </c>
      <c r="P22" s="28" t="s">
        <v>32</v>
      </c>
      <c r="Q22" s="29" t="s">
        <v>38</v>
      </c>
      <c r="R22" s="30">
        <v>1159.8000000000002</v>
      </c>
    </row>
    <row r="23" spans="1:18" s="31" customFormat="1" ht="20.100000000000001" customHeight="1" x14ac:dyDescent="0.2">
      <c r="A23" s="32" t="str">
        <f ca="1">IFERROR(__xludf.DUMMYFUNCTION("""COMPUTED_VALUE"""),"Arraias")</f>
        <v>Arraias</v>
      </c>
      <c r="B23" s="32" t="str">
        <f ca="1">IFERROR(__xludf.DUMMYFUNCTION("""COMPUTED_VALUE"""),"Novo Alegre")</f>
        <v>Novo Alegre</v>
      </c>
      <c r="C23" s="32" t="str">
        <f ca="1">IFERROR(__xludf.DUMMYFUNCTION("""COMPUTED_VALUE"""),"ASSOC. DE APOIO COL. EST. DR.JOAO D`ABREU")</f>
        <v>ASSOC. DE APOIO COL. EST. DR.JOAO D`ABREU</v>
      </c>
      <c r="D23" s="32" t="str">
        <f ca="1">IFERROR(__xludf.DUMMYFUNCTION("""COMPUTED_VALUE"""),"01146115000151")</f>
        <v>01146115000151</v>
      </c>
      <c r="E23" s="45">
        <v>0</v>
      </c>
      <c r="F23" s="35">
        <v>0</v>
      </c>
      <c r="G23" s="35">
        <v>0</v>
      </c>
      <c r="H23" s="35">
        <v>2908.8</v>
      </c>
      <c r="I23" s="35">
        <v>0</v>
      </c>
      <c r="J23" s="35">
        <v>0</v>
      </c>
      <c r="K23" s="35">
        <v>712.8</v>
      </c>
      <c r="L23" s="35">
        <v>0</v>
      </c>
      <c r="M23" s="35">
        <v>0</v>
      </c>
      <c r="N23" s="35">
        <v>0</v>
      </c>
      <c r="O23" s="33" t="s">
        <v>4</v>
      </c>
      <c r="P23" s="33" t="s">
        <v>32</v>
      </c>
      <c r="Q23" s="34" t="s">
        <v>39</v>
      </c>
      <c r="R23" s="35">
        <v>3621.6000000000004</v>
      </c>
    </row>
    <row r="24" spans="1:18" s="31" customFormat="1" ht="20.100000000000001" customHeight="1" x14ac:dyDescent="0.2">
      <c r="A24" s="27" t="str">
        <f ca="1">IFERROR(__xludf.DUMMYFUNCTION("""COMPUTED_VALUE"""),"Arraias")</f>
        <v>Arraias</v>
      </c>
      <c r="B24" s="27" t="str">
        <f ca="1">IFERROR(__xludf.DUMMYFUNCTION("""COMPUTED_VALUE"""),"Novo Alegre")</f>
        <v>Novo Alegre</v>
      </c>
      <c r="C24" s="27" t="str">
        <f ca="1">IFERROR(__xludf.DUMMYFUNCTION("""COMPUTED_VALUE"""),"A.A.  ESC. EST. DIOLINDO DOS SANTOS FREIRE")</f>
        <v>A.A.  ESC. EST. DIOLINDO DOS SANTOS FREIRE</v>
      </c>
      <c r="D24" s="27" t="str">
        <f ca="1">IFERROR(__xludf.DUMMYFUNCTION("""COMPUTED_VALUE"""),"01146121000109")</f>
        <v>01146121000109</v>
      </c>
      <c r="E24" s="44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28" t="s">
        <v>4</v>
      </c>
      <c r="P24" s="28" t="s">
        <v>32</v>
      </c>
      <c r="Q24" s="29" t="s">
        <v>40</v>
      </c>
      <c r="R24" s="30">
        <v>0</v>
      </c>
    </row>
    <row r="25" spans="1:18" s="31" customFormat="1" ht="20.100000000000001" customHeight="1" x14ac:dyDescent="0.2">
      <c r="A25" s="32" t="str">
        <f ca="1">IFERROR(__xludf.DUMMYFUNCTION("""COMPUTED_VALUE"""),"Arraias")</f>
        <v>Arraias</v>
      </c>
      <c r="B25" s="32" t="str">
        <f ca="1">IFERROR(__xludf.DUMMYFUNCTION("""COMPUTED_VALUE"""),"Parana")</f>
        <v>Parana</v>
      </c>
      <c r="C25" s="32" t="str">
        <f ca="1">IFERROR(__xludf.DUMMYFUNCTION("""COMPUTED_VALUE"""),"A.A. DO COL. EST. DES.VIRGILIO DE M.FRANCO")</f>
        <v>A.A. DO COL. EST. DES.VIRGILIO DE M.FRANCO</v>
      </c>
      <c r="D25" s="32" t="str">
        <f ca="1">IFERROR(__xludf.DUMMYFUNCTION("""COMPUTED_VALUE"""),"01284635000120")</f>
        <v>01284635000120</v>
      </c>
      <c r="E25" s="45">
        <v>0</v>
      </c>
      <c r="F25" s="35">
        <v>0</v>
      </c>
      <c r="G25" s="35">
        <v>0</v>
      </c>
      <c r="H25" s="35">
        <v>1994.4</v>
      </c>
      <c r="I25" s="35">
        <v>0</v>
      </c>
      <c r="J25" s="35">
        <v>0</v>
      </c>
      <c r="K25" s="35">
        <v>1972.8</v>
      </c>
      <c r="L25" s="35">
        <v>0</v>
      </c>
      <c r="M25" s="35">
        <v>0</v>
      </c>
      <c r="N25" s="35">
        <v>1446.4</v>
      </c>
      <c r="O25" s="33" t="s">
        <v>4</v>
      </c>
      <c r="P25" s="33" t="s">
        <v>41</v>
      </c>
      <c r="Q25" s="34" t="s">
        <v>42</v>
      </c>
      <c r="R25" s="35">
        <v>5413.6</v>
      </c>
    </row>
    <row r="26" spans="1:18" s="31" customFormat="1" ht="20.100000000000001" customHeight="1" x14ac:dyDescent="0.2">
      <c r="A26" s="27" t="str">
        <f ca="1">IFERROR(__xludf.DUMMYFUNCTION("""COMPUTED_VALUE"""),"Arraias")</f>
        <v>Arraias</v>
      </c>
      <c r="B26" s="27" t="str">
        <f ca="1">IFERROR(__xludf.DUMMYFUNCTION("""COMPUTED_VALUE"""),"Parana")</f>
        <v>Parana</v>
      </c>
      <c r="C26" s="27" t="str">
        <f ca="1">IFERROR(__xludf.DUMMYFUNCTION("""COMPUTED_VALUE"""),"A.A. DA ESC. EST.EUCLIDES BEZERRA GERAIS")</f>
        <v>A.A. DA ESC. EST.EUCLIDES BEZERRA GERAIS</v>
      </c>
      <c r="D26" s="27" t="str">
        <f ca="1">IFERROR(__xludf.DUMMYFUNCTION("""COMPUTED_VALUE"""),"01401950000190")</f>
        <v>01401950000190</v>
      </c>
      <c r="E26" s="44">
        <v>0</v>
      </c>
      <c r="F26" s="30">
        <v>0</v>
      </c>
      <c r="G26" s="30">
        <v>0</v>
      </c>
      <c r="H26" s="30">
        <v>3391.2</v>
      </c>
      <c r="I26" s="30">
        <v>233.2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28" t="s">
        <v>4</v>
      </c>
      <c r="P26" s="28" t="s">
        <v>25</v>
      </c>
      <c r="Q26" s="29" t="s">
        <v>43</v>
      </c>
      <c r="R26" s="30">
        <v>3624.3999999999996</v>
      </c>
    </row>
    <row r="27" spans="1:18" s="31" customFormat="1" ht="20.100000000000001" customHeight="1" x14ac:dyDescent="0.2">
      <c r="A27" s="32" t="str">
        <f ca="1">IFERROR(__xludf.DUMMYFUNCTION("""COMPUTED_VALUE"""),"Arraias")</f>
        <v>Arraias</v>
      </c>
      <c r="B27" s="32" t="str">
        <f ca="1">IFERROR(__xludf.DUMMYFUNCTION("""COMPUTED_VALUE"""),"Parana")</f>
        <v>Parana</v>
      </c>
      <c r="C27" s="32" t="str">
        <f ca="1">IFERROR(__xludf.DUMMYFUNCTION("""COMPUTED_VALUE"""),"ASSOC. DE APOIO A ESC. EST. REUNIDA FLORESTA")</f>
        <v>ASSOC. DE APOIO A ESC. EST. REUNIDA FLORESTA</v>
      </c>
      <c r="D27" s="32" t="str">
        <f ca="1">IFERROR(__xludf.DUMMYFUNCTION("""COMPUTED_VALUE"""),"03834797000110")</f>
        <v>03834797000110</v>
      </c>
      <c r="E27" s="45">
        <v>0</v>
      </c>
      <c r="F27" s="35">
        <v>0</v>
      </c>
      <c r="G27" s="35">
        <v>0</v>
      </c>
      <c r="H27" s="35">
        <v>511.2</v>
      </c>
      <c r="I27" s="35">
        <v>63.599999999999902</v>
      </c>
      <c r="J27" s="35">
        <v>0</v>
      </c>
      <c r="K27" s="35">
        <v>396</v>
      </c>
      <c r="L27" s="35">
        <v>0</v>
      </c>
      <c r="M27" s="35">
        <v>0</v>
      </c>
      <c r="N27" s="35">
        <v>486.4</v>
      </c>
      <c r="O27" s="33" t="s">
        <v>4</v>
      </c>
      <c r="P27" s="33" t="s">
        <v>41</v>
      </c>
      <c r="Q27" s="34" t="s">
        <v>44</v>
      </c>
      <c r="R27" s="35">
        <v>1457.1999999999998</v>
      </c>
    </row>
    <row r="28" spans="1:18" s="31" customFormat="1" ht="20.100000000000001" customHeight="1" x14ac:dyDescent="0.2">
      <c r="A28" s="27" t="str">
        <f ca="1">IFERROR(__xludf.DUMMYFUNCTION("""COMPUTED_VALUE"""),"Arraias")</f>
        <v>Arraias</v>
      </c>
      <c r="B28" s="27" t="str">
        <f ca="1">IFERROR(__xludf.DUMMYFUNCTION("""COMPUTED_VALUE"""),"Parana")</f>
        <v>Parana</v>
      </c>
      <c r="C28" s="27" t="str">
        <f ca="1">IFERROR(__xludf.DUMMYFUNCTION("""COMPUTED_VALUE"""),"A.A. A ESC. EST. REUNIDA SANTA RITA DO RIO PALMA")</f>
        <v>A.A. A ESC. EST. REUNIDA SANTA RITA DO RIO PALMA</v>
      </c>
      <c r="D28" s="27" t="str">
        <f ca="1">IFERROR(__xludf.DUMMYFUNCTION("""COMPUTED_VALUE"""),"03834784000141")</f>
        <v>03834784000141</v>
      </c>
      <c r="E28" s="44">
        <v>0</v>
      </c>
      <c r="F28" s="30">
        <v>0</v>
      </c>
      <c r="G28" s="30">
        <v>0</v>
      </c>
      <c r="H28" s="30">
        <v>907.2</v>
      </c>
      <c r="I28" s="30">
        <v>0</v>
      </c>
      <c r="J28" s="30">
        <v>0</v>
      </c>
      <c r="K28" s="30">
        <v>338.4</v>
      </c>
      <c r="L28" s="30">
        <v>0</v>
      </c>
      <c r="M28" s="30">
        <v>0</v>
      </c>
      <c r="N28" s="30">
        <v>224</v>
      </c>
      <c r="O28" s="28" t="s">
        <v>4</v>
      </c>
      <c r="P28" s="28" t="s">
        <v>41</v>
      </c>
      <c r="Q28" s="29" t="s">
        <v>45</v>
      </c>
      <c r="R28" s="30">
        <v>1469.6</v>
      </c>
    </row>
  </sheetData>
  <autoFilter ref="A9:R28"/>
  <mergeCells count="2">
    <mergeCell ref="A5:R5"/>
    <mergeCell ref="P6:Q6"/>
  </mergeCells>
  <printOptions horizontalCentered="1" gridLines="1"/>
  <pageMargins left="0.25" right="0.25" top="0.75" bottom="0.75" header="0" footer="0"/>
  <pageSetup paperSize="9" fitToHeight="0" pageOrder="overThenDown" orientation="landscape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3º REP_FNDE ANALÍTICO PARA SITE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 Carlos Ribeiro de França</cp:lastModifiedBy>
  <cp:lastPrinted>2019-05-07T13:46:01Z</cp:lastPrinted>
  <dcterms:created xsi:type="dcterms:W3CDTF">2018-03-22T14:29:52Z</dcterms:created>
  <dcterms:modified xsi:type="dcterms:W3CDTF">2019-05-16T13:32:12Z</dcterms:modified>
</cp:coreProperties>
</file>